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8_{4BB9FFDC-F522-47E8-8A3A-567CEEDF903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lculator" sheetId="1" r:id="rId1"/>
    <sheet name="Fittings" sheetId="2" r:id="rId2"/>
    <sheet name="C-Valu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" l="1"/>
  <c r="A50" i="2"/>
  <c r="J49" i="2"/>
  <c r="A49" i="2"/>
  <c r="J48" i="2"/>
  <c r="A48" i="2"/>
  <c r="J47" i="2"/>
  <c r="A47" i="2"/>
  <c r="J46" i="2"/>
  <c r="A46" i="2"/>
  <c r="J45" i="2"/>
  <c r="A45" i="2"/>
  <c r="J44" i="2"/>
  <c r="A44" i="2"/>
  <c r="J43" i="2"/>
  <c r="A43" i="2"/>
  <c r="J42" i="2"/>
  <c r="A42" i="2"/>
  <c r="J41" i="2"/>
  <c r="A41" i="2"/>
  <c r="J40" i="2"/>
  <c r="A40" i="2"/>
  <c r="J39" i="2"/>
  <c r="A39" i="2"/>
  <c r="J38" i="2"/>
  <c r="A38" i="2"/>
  <c r="J37" i="2"/>
  <c r="A37" i="2"/>
  <c r="J36" i="2"/>
  <c r="A36" i="2"/>
  <c r="J35" i="2"/>
  <c r="A35" i="2"/>
  <c r="J34" i="2"/>
  <c r="A34" i="2"/>
  <c r="J33" i="2"/>
  <c r="A33" i="2"/>
  <c r="J32" i="2"/>
  <c r="A32" i="2"/>
  <c r="J31" i="2"/>
  <c r="A31" i="2"/>
  <c r="J30" i="2"/>
  <c r="A30" i="2"/>
  <c r="J29" i="2"/>
  <c r="A29" i="2"/>
  <c r="J28" i="2"/>
  <c r="A28" i="2"/>
  <c r="J27" i="2"/>
  <c r="A27" i="2"/>
  <c r="J26" i="2"/>
  <c r="A26" i="2"/>
  <c r="J25" i="2"/>
  <c r="A25" i="2"/>
  <c r="J24" i="2"/>
  <c r="A24" i="2"/>
  <c r="A23" i="2"/>
  <c r="J22" i="2"/>
  <c r="A22" i="2"/>
  <c r="J21" i="2"/>
  <c r="A21" i="2"/>
  <c r="A20" i="2"/>
  <c r="A19" i="2"/>
  <c r="A18" i="2"/>
  <c r="A17" i="2"/>
  <c r="J16" i="2"/>
  <c r="A16" i="2"/>
  <c r="J15" i="2"/>
  <c r="A15" i="2"/>
  <c r="J14" i="2"/>
  <c r="A14" i="2"/>
  <c r="J13" i="2"/>
  <c r="A13" i="2"/>
  <c r="J12" i="2"/>
  <c r="J23" i="2" s="1"/>
  <c r="A12" i="2"/>
  <c r="J11" i="2"/>
  <c r="A11" i="2"/>
  <c r="J10" i="2"/>
  <c r="A10" i="2"/>
  <c r="J9" i="2"/>
  <c r="J20" i="2" s="1"/>
  <c r="A9" i="2"/>
  <c r="J8" i="2"/>
  <c r="J19" i="2" s="1"/>
  <c r="A8" i="2"/>
  <c r="J7" i="2"/>
  <c r="J18" i="2" s="1"/>
  <c r="A7" i="2"/>
  <c r="J6" i="2"/>
  <c r="J17" i="2" s="1"/>
  <c r="A6" i="2"/>
  <c r="J5" i="2"/>
  <c r="A5" i="2"/>
  <c r="J4" i="2"/>
  <c r="A4" i="2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0" i="1"/>
  <c r="E8" i="1"/>
  <c r="E12" i="1" s="1"/>
  <c r="E33" i="1" s="1"/>
  <c r="E34" i="1" s="1"/>
  <c r="F19" i="1" l="1"/>
  <c r="F23" i="1"/>
  <c r="F27" i="1"/>
  <c r="F28" i="1"/>
  <c r="F16" i="1"/>
  <c r="F20" i="1"/>
  <c r="F24" i="1"/>
  <c r="F17" i="1"/>
  <c r="F21" i="1"/>
  <c r="F25" i="1"/>
  <c r="F29" i="1"/>
  <c r="F18" i="1"/>
  <c r="F22" i="1"/>
  <c r="F26" i="1"/>
  <c r="F30" i="1"/>
</calcChain>
</file>

<file path=xl/sharedStrings.xml><?xml version="1.0" encoding="utf-8"?>
<sst xmlns="http://schemas.openxmlformats.org/spreadsheetml/2006/main" count="177" uniqueCount="123">
  <si>
    <t>HEAD LOSS THROUGH LINEAR LENGTH OF PIPE</t>
  </si>
  <si>
    <t>HR PUMP FLOW</t>
  </si>
  <si>
    <t>IGPM</t>
  </si>
  <si>
    <t>PRESSURE (BAR) AT OUTLET</t>
  </si>
  <si>
    <t>FT HEAD</t>
  </si>
  <si>
    <t>TYPE OF PIPE</t>
  </si>
  <si>
    <t>Ductile Iron (DI)</t>
  </si>
  <si>
    <t>LENGTH OF PIPE</t>
  </si>
  <si>
    <t>MM</t>
  </si>
  <si>
    <t xml:space="preserve">FT </t>
  </si>
  <si>
    <t>SELECTED TYPE</t>
  </si>
  <si>
    <t>Cast Iron (CI)</t>
  </si>
  <si>
    <t>C-VALUE</t>
  </si>
  <si>
    <t>DIAMETER OF PIPE (INTERNAL DIAMETER)</t>
  </si>
  <si>
    <t>INCH</t>
  </si>
  <si>
    <t>HEAD LOSS THROUGH Linear Length of Pipe (FT)</t>
  </si>
  <si>
    <t>FT</t>
  </si>
  <si>
    <t>HEAD LOSS THROUGH PIPE FITTINGS</t>
  </si>
  <si>
    <t>No. of Fitting</t>
  </si>
  <si>
    <t>Fitting Type</t>
  </si>
  <si>
    <t>Loss (ft)</t>
  </si>
  <si>
    <t>Meter</t>
  </si>
  <si>
    <t>Total</t>
  </si>
  <si>
    <t>Elbow 90°- Threaded/Screwed  R/D = 1 (Std.)</t>
  </si>
  <si>
    <t xml:space="preserve">Tee- T-Through branch
(Main-main Converge/Main-main Diverge)  </t>
  </si>
  <si>
    <t xml:space="preserve">Tee- T-Through run (Main-branch Converge/Diverge)  </t>
  </si>
  <si>
    <t xml:space="preserve">Alarm/Check Valve (Swing Type)
   </t>
  </si>
  <si>
    <t xml:space="preserve">Gate Valve (Full Open/Straight Way)   </t>
  </si>
  <si>
    <t xml:space="preserve"> </t>
  </si>
  <si>
    <t xml:space="preserve">Hose Coupling   </t>
  </si>
  <si>
    <t>Select Fitting Type</t>
  </si>
  <si>
    <t>HEIGHT OF FURTHEST DISCHARGE AGAINST GRAVITY</t>
  </si>
  <si>
    <t>feet</t>
  </si>
  <si>
    <t>TOTAL SYSTEM LOSS</t>
  </si>
  <si>
    <t>PUMP SELECTION</t>
  </si>
  <si>
    <t>Full Name of Fitting</t>
  </si>
  <si>
    <t>Fitting</t>
  </si>
  <si>
    <t>Type</t>
  </si>
  <si>
    <t>Turn Radius (if any)</t>
  </si>
  <si>
    <t>Sources of Reference</t>
  </si>
  <si>
    <t>Wolfram</t>
  </si>
  <si>
    <t>Neutrium.net</t>
  </si>
  <si>
    <t>MS (avg)</t>
  </si>
  <si>
    <t>Katmar</t>
  </si>
  <si>
    <t>jensapardi.files</t>
  </si>
  <si>
    <t>Design/ Selection</t>
  </si>
  <si>
    <r>
      <rPr>
        <sz val="11"/>
        <color theme="1"/>
        <rFont val="Calibri"/>
        <family val="2"/>
        <scheme val="minor"/>
      </rPr>
      <t>Elbow 90</t>
    </r>
    <r>
      <rPr>
        <sz val="11"/>
        <color theme="1"/>
        <rFont val="Calibri"/>
        <family val="2"/>
      </rPr>
      <t>°</t>
    </r>
  </si>
  <si>
    <t>Threaded/Screwed</t>
  </si>
  <si>
    <t>R/D = 1 (Std.)</t>
  </si>
  <si>
    <t>R/D = 1.5 (LR)</t>
  </si>
  <si>
    <t>Welded/Flanged</t>
  </si>
  <si>
    <t>R/D = 2 (LR)</t>
  </si>
  <si>
    <t>R/D = 4 (LR)</t>
  </si>
  <si>
    <t>R/D = 6 (LR)</t>
  </si>
  <si>
    <t>Elbow</t>
  </si>
  <si>
    <t>Mitered 1 weld</t>
  </si>
  <si>
    <t>90°</t>
  </si>
  <si>
    <t>Mitered 2 welds</t>
  </si>
  <si>
    <t>45°</t>
  </si>
  <si>
    <t>Mitered 3 welds</t>
  </si>
  <si>
    <t>30°</t>
  </si>
  <si>
    <t>Street Elbow 
(Male to Female)</t>
  </si>
  <si>
    <t>Elbow 45°</t>
  </si>
  <si>
    <t>R/D = 1 (STD)</t>
  </si>
  <si>
    <t>Tee</t>
  </si>
  <si>
    <t>T-Through branch
(Main-main Converge/Main-main Diverge)</t>
  </si>
  <si>
    <t>T-Through run (Main-branch Converge/Diverge)</t>
  </si>
  <si>
    <t>T-Through as an elbow (Capped)</t>
  </si>
  <si>
    <t>Gate Valve (Full Open/Straight Way)</t>
  </si>
  <si>
    <t>Gate Valve (Half Open - Not recommended)</t>
  </si>
  <si>
    <t>Gate Valve (1/4 Open - Not recommended)</t>
  </si>
  <si>
    <t xml:space="preserve">Alarm/Check Valve (Swing Type)
</t>
  </si>
  <si>
    <t>Alarm/Check Valve (Mushroom Type)</t>
  </si>
  <si>
    <t xml:space="preserve">Lift Check Valve
</t>
  </si>
  <si>
    <t>Butterfly Valve</t>
  </si>
  <si>
    <t>Globe Valve (Full Valve)</t>
  </si>
  <si>
    <t>Globe Valve (Y Pattern 60 degrees)</t>
  </si>
  <si>
    <t>Globe Valve (Y Pattern 45 degrees)</t>
  </si>
  <si>
    <t>Ball Valve (Full Bore)</t>
  </si>
  <si>
    <t>Ball Valve (Reduced Bore)</t>
  </si>
  <si>
    <t>Plug valve (Branch Flow)</t>
  </si>
  <si>
    <t>Plug valve (Flow through)</t>
  </si>
  <si>
    <t>Plug valve (Three Way Flow Through)</t>
  </si>
  <si>
    <t>Hose Coupling</t>
  </si>
  <si>
    <t>Angle valve (45 degree)</t>
  </si>
  <si>
    <t>Angle valve (90 degree)</t>
  </si>
  <si>
    <t>Cock valve (Straight)</t>
  </si>
  <si>
    <t>Cock valve (3-way straight flow)</t>
  </si>
  <si>
    <t>Cock valve (3-way branch)</t>
  </si>
  <si>
    <t>Foot valve (Strainer &amp; poppet)</t>
  </si>
  <si>
    <t>Foot valve (Leather hinged)</t>
  </si>
  <si>
    <t>Return Bend</t>
  </si>
  <si>
    <t>VALUE OF C (Adapted from MS1910:2006 pg. 76)</t>
  </si>
  <si>
    <t>C value</t>
  </si>
  <si>
    <t>General Metal (Extremely smooth)</t>
  </si>
  <si>
    <t>Cast Iron Cement Lined  (CICL)</t>
  </si>
  <si>
    <t>Cast Iron Bituminous Lined  (CIBL)</t>
  </si>
  <si>
    <t>Cast Iron (Asphalt Coated)</t>
  </si>
  <si>
    <t>Ductile Iron Cement Lined (DICL)</t>
  </si>
  <si>
    <t>Mild Steel (MS)</t>
  </si>
  <si>
    <t>Mild Steel Cement Lined (MSCL)</t>
  </si>
  <si>
    <t>Galvanised Iron (GI)</t>
  </si>
  <si>
    <t>Stainless steel</t>
  </si>
  <si>
    <t>Steel</t>
  </si>
  <si>
    <t>Steel (Corrugated)</t>
  </si>
  <si>
    <t>Copper (Cu)</t>
  </si>
  <si>
    <t>Aluminium (Al)</t>
  </si>
  <si>
    <t>Brass (Br)</t>
  </si>
  <si>
    <t>Lead</t>
  </si>
  <si>
    <t>Tin</t>
  </si>
  <si>
    <t>Corrugated metal</t>
  </si>
  <si>
    <t>Reinforced glass fibre (FRP)</t>
  </si>
  <si>
    <t>Plastic (General)</t>
  </si>
  <si>
    <t>High-density polyethylene (HDPE)</t>
  </si>
  <si>
    <t>Acrylonite Butadiene Styrene (ABS)</t>
  </si>
  <si>
    <t>Polyethylene (PE)</t>
  </si>
  <si>
    <t>Polyvinyl chloride (PVC, CPVC)</t>
  </si>
  <si>
    <t>Spun Cement</t>
  </si>
  <si>
    <t>Concrete</t>
  </si>
  <si>
    <t>Vitrified clay</t>
  </si>
  <si>
    <t>Wooden</t>
  </si>
  <si>
    <t>Masonry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</si>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</sst>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>
      <alignment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7" Type="http://schemas.openxmlformats.org/officeDocument/2006/relationships/image" Target="../media/image6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243840</xdr:colOff>
      <xdr:row>43</xdr:row>
      <xdr:rowOff>60960</xdr:rowOff>
    </xdr:to>
    <xdr:pic>
      <xdr:nvPicPr>
        <xdr:cNvPr id="15" name="Picture 14" descr="Image result for plug valve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6697980" y="12713335"/>
          <a:ext cx="243840" cy="243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0</xdr:colOff>
      <xdr:row>173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6697980" y="3864229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167005</xdr:colOff>
      <xdr:row>12</xdr:row>
      <xdr:rowOff>333375</xdr:rowOff>
    </xdr:from>
    <xdr:to>
      <xdr:col>2</xdr:col>
      <xdr:colOff>967105</xdr:colOff>
      <xdr:row>12</xdr:row>
      <xdr:rowOff>965835</xdr:rowOff>
    </xdr:to>
    <xdr:pic>
      <xdr:nvPicPr>
        <xdr:cNvPr id="19" name="Picture 18" descr="Related image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lum bright="-6000" contrast="30000"/>
        </a:blip>
        <a:srcRect b="20192"/>
        <a:stretch>
          <a:fillRect/>
        </a:stretch>
      </xdr:blipFill>
      <xdr:spPr>
        <a:xfrm>
          <a:off x="6864985" y="2884170"/>
          <a:ext cx="800100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1078230</xdr:colOff>
      <xdr:row>47</xdr:row>
      <xdr:rowOff>237490</xdr:rowOff>
    </xdr:from>
    <xdr:to>
      <xdr:col>1</xdr:col>
      <xdr:colOff>1623695</xdr:colOff>
      <xdr:row>47</xdr:row>
      <xdr:rowOff>1094740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46370" y="13865225"/>
          <a:ext cx="54546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891540</xdr:colOff>
      <xdr:row>31</xdr:row>
      <xdr:rowOff>328295</xdr:rowOff>
    </xdr:from>
    <xdr:to>
      <xdr:col>1</xdr:col>
      <xdr:colOff>1630045</xdr:colOff>
      <xdr:row>31</xdr:row>
      <xdr:rowOff>945515</xdr:rowOff>
    </xdr:to>
    <xdr:pic>
      <xdr:nvPicPr>
        <xdr:cNvPr id="4" name="Picture 3" descr="Picture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59680" y="9378950"/>
          <a:ext cx="738505" cy="617220"/>
        </a:xfrm>
        <a:prstGeom prst="rect">
          <a:avLst/>
        </a:prstGeom>
      </xdr:spPr>
    </xdr:pic>
    <xdr:clientData/>
  </xdr:twoCellAnchor>
  <xdr:twoCellAnchor editAs="oneCell">
    <xdr:from>
      <xdr:col>1</xdr:col>
      <xdr:colOff>909320</xdr:colOff>
      <xdr:row>29</xdr:row>
      <xdr:rowOff>300990</xdr:rowOff>
    </xdr:from>
    <xdr:to>
      <xdr:col>1</xdr:col>
      <xdr:colOff>1627505</xdr:colOff>
      <xdr:row>29</xdr:row>
      <xdr:rowOff>930910</xdr:rowOff>
    </xdr:to>
    <xdr:pic>
      <xdr:nvPicPr>
        <xdr:cNvPr id="5" name="Picture 4" descr="Picture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77460" y="8048625"/>
          <a:ext cx="718185" cy="629920"/>
        </a:xfrm>
        <a:prstGeom prst="rect">
          <a:avLst/>
        </a:prstGeom>
      </xdr:spPr>
    </xdr:pic>
    <xdr:clientData/>
  </xdr:twoCellAnchor>
  <xdr:twoCellAnchor editAs="oneCell">
    <xdr:from>
      <xdr:col>1</xdr:col>
      <xdr:colOff>965835</xdr:colOff>
      <xdr:row>40</xdr:row>
      <xdr:rowOff>144145</xdr:rowOff>
    </xdr:from>
    <xdr:to>
      <xdr:col>1</xdr:col>
      <xdr:colOff>1800225</xdr:colOff>
      <xdr:row>40</xdr:row>
      <xdr:rowOff>902970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33975" y="11709400"/>
          <a:ext cx="834390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922020</xdr:colOff>
      <xdr:row>49</xdr:row>
      <xdr:rowOff>220980</xdr:rowOff>
    </xdr:from>
    <xdr:to>
      <xdr:col>1</xdr:col>
      <xdr:colOff>1611630</xdr:colOff>
      <xdr:row>49</xdr:row>
      <xdr:rowOff>908685</xdr:rowOff>
    </xdr:to>
    <xdr:pic>
      <xdr:nvPicPr>
        <xdr:cNvPr id="7" name="Picture 6" descr="Picture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90160" y="15288895"/>
          <a:ext cx="689610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34"/>
  <sheetViews>
    <sheetView tabSelected="1" workbookViewId="0">
      <selection activeCell="D14" sqref="D14"/>
    </sheetView>
  </sheetViews>
  <sheetFormatPr defaultColWidth="9.109375" defaultRowHeight="14.4"/>
  <cols>
    <col min="3" max="3" width="22" customWidth="1"/>
    <col min="4" max="4" width="48.5546875" customWidth="1"/>
    <col min="5" max="5" width="13.77734375" style="2" customWidth="1"/>
    <col min="6" max="6" width="12.88671875"/>
  </cols>
  <sheetData>
    <row r="3" spans="3:8">
      <c r="C3" s="14" t="s">
        <v>0</v>
      </c>
    </row>
    <row r="4" spans="3:8">
      <c r="D4" s="1" t="s">
        <v>1</v>
      </c>
      <c r="E4" s="15">
        <v>30</v>
      </c>
      <c r="F4" s="1" t="s">
        <v>2</v>
      </c>
    </row>
    <row r="5" spans="3:8">
      <c r="D5" s="1" t="s">
        <v>3</v>
      </c>
      <c r="E5" s="15">
        <v>66.91</v>
      </c>
      <c r="F5" s="1" t="s">
        <v>4</v>
      </c>
    </row>
    <row r="6" spans="3:8">
      <c r="D6" s="1" t="s">
        <v>5</v>
      </c>
      <c r="E6" s="15" t="s">
        <v>6</v>
      </c>
      <c r="F6" s="1"/>
      <c r="G6" s="16"/>
    </row>
    <row r="7" spans="3:8">
      <c r="D7" s="28" t="s">
        <v>7</v>
      </c>
      <c r="E7" s="15">
        <v>18288</v>
      </c>
      <c r="F7" s="1" t="s">
        <v>8</v>
      </c>
      <c r="G7" s="16"/>
    </row>
    <row r="8" spans="3:8">
      <c r="D8" s="29"/>
      <c r="E8" s="17">
        <f>E7*0.00328084</f>
        <v>60.000001920000003</v>
      </c>
      <c r="F8" s="1" t="s">
        <v>9</v>
      </c>
      <c r="G8" s="16"/>
      <c r="H8" s="18"/>
    </row>
    <row r="9" spans="3:8">
      <c r="D9" s="1" t="s">
        <v>10</v>
      </c>
      <c r="E9" s="12" t="s">
        <v>11</v>
      </c>
      <c r="F9" s="19"/>
      <c r="G9" s="20"/>
    </row>
    <row r="10" spans="3:8">
      <c r="D10" s="1" t="s">
        <v>12</v>
      </c>
      <c r="E10" s="12">
        <f>VLOOKUP(E9,'C-Value'!A4:$B$38,2,0)</f>
        <v>100</v>
      </c>
      <c r="F10" s="19"/>
      <c r="G10" s="20"/>
    </row>
    <row r="11" spans="3:8">
      <c r="D11" s="1" t="s">
        <v>13</v>
      </c>
      <c r="E11" s="15">
        <v>2</v>
      </c>
      <c r="F11" s="1" t="s">
        <v>14</v>
      </c>
      <c r="G11" s="16"/>
    </row>
    <row r="12" spans="3:8">
      <c r="C12" s="21"/>
      <c r="D12" s="22" t="s">
        <v>15</v>
      </c>
      <c r="E12" s="17">
        <f>(10.44*E8*((E4*1.200956)^1.85))/(((Calculator!E10)^1.85)*E11^4.8655)</f>
        <v>3.2507963864098186</v>
      </c>
      <c r="F12" s="1" t="s">
        <v>16</v>
      </c>
      <c r="G12" s="16"/>
    </row>
    <row r="13" spans="3:8">
      <c r="C13" s="18"/>
      <c r="D13" s="18"/>
      <c r="E13" s="23"/>
      <c r="F13" s="18"/>
      <c r="G13" s="18"/>
    </row>
    <row r="14" spans="3:8">
      <c r="C14" s="14" t="s">
        <v>17</v>
      </c>
    </row>
    <row r="15" spans="3:8">
      <c r="C15" s="1" t="s">
        <v>18</v>
      </c>
      <c r="D15" s="1" t="s">
        <v>19</v>
      </c>
      <c r="E15" s="6" t="s">
        <v>20</v>
      </c>
      <c r="F15" s="1" t="s">
        <v>21</v>
      </c>
      <c r="G15" s="1" t="s">
        <v>22</v>
      </c>
    </row>
    <row r="16" spans="3:8">
      <c r="C16" s="24">
        <v>10</v>
      </c>
      <c r="D16" s="1" t="s">
        <v>23</v>
      </c>
      <c r="E16" s="25">
        <f>IFERROR(VLOOKUP(D16,Fittings!A4:J56,10,FALSE)*$E$11*0.083333333,"")</f>
        <v>5.8333333099999995</v>
      </c>
      <c r="F16" s="25">
        <f>IFERROR(E16/3.28,"")</f>
        <v>1.7784552774390243</v>
      </c>
      <c r="G16" s="26">
        <f>IFERROR(C16*E16,"")</f>
        <v>58.333333099999997</v>
      </c>
    </row>
    <row r="17" spans="3:9">
      <c r="C17" s="24">
        <v>2</v>
      </c>
      <c r="D17" s="1" t="s">
        <v>24</v>
      </c>
      <c r="E17" s="25">
        <f>IFERROR(VLOOKUP(D17,Fittings!A5:J57,10,FALSE)*$E$11*0.083333333,"")</f>
        <v>9.9999999600000002</v>
      </c>
      <c r="F17" s="25">
        <f>IFERROR(E17/3.28,"")</f>
        <v>3.0487804756097563</v>
      </c>
      <c r="G17" s="26">
        <f>IFERROR(C17*E17,"")</f>
        <v>19.99999992</v>
      </c>
    </row>
    <row r="18" spans="3:9">
      <c r="C18" s="24">
        <v>2</v>
      </c>
      <c r="D18" s="1" t="s">
        <v>25</v>
      </c>
      <c r="E18" s="25">
        <f>IFERROR(VLOOKUP(D18,Fittings!A6:J58,10,FALSE)*$E$11*0.083333333,"")</f>
        <v>3.3333333199999999</v>
      </c>
      <c r="F18" s="25">
        <f t="shared" ref="F18:F30" si="0">IFERROR(E18/3.28,"")</f>
        <v>1.0162601585365854</v>
      </c>
      <c r="G18" s="26">
        <f t="shared" ref="G18:G30" si="1">IFERROR(C18*E18,"")</f>
        <v>6.6666666399999999</v>
      </c>
    </row>
    <row r="19" spans="3:9">
      <c r="C19" s="24">
        <v>1</v>
      </c>
      <c r="D19" s="1" t="s">
        <v>26</v>
      </c>
      <c r="E19" s="25">
        <f>IFERROR(VLOOKUP(D19,Fittings!A7:J59,10,FALSE)*$E$11*0.083333333,"")</f>
        <v>16.666666599999999</v>
      </c>
      <c r="F19" s="25">
        <f t="shared" si="0"/>
        <v>5.081300792682927</v>
      </c>
      <c r="G19" s="26">
        <f t="shared" si="1"/>
        <v>16.666666599999999</v>
      </c>
    </row>
    <row r="20" spans="3:9">
      <c r="C20" s="24">
        <v>1</v>
      </c>
      <c r="D20" s="1" t="s">
        <v>27</v>
      </c>
      <c r="E20" s="25">
        <f>IFERROR(VLOOKUP(D20,Fittings!A8:J60,10,FALSE)*$E$11*0.083333333,"")</f>
        <v>2.166666658</v>
      </c>
      <c r="F20" s="25">
        <f t="shared" si="0"/>
        <v>0.66056910304878058</v>
      </c>
      <c r="G20" s="26">
        <f t="shared" si="1"/>
        <v>2.166666658</v>
      </c>
      <c r="I20" t="s">
        <v>28</v>
      </c>
    </row>
    <row r="21" spans="3:9">
      <c r="C21" s="24">
        <v>1</v>
      </c>
      <c r="D21" s="1" t="s">
        <v>29</v>
      </c>
      <c r="E21" s="25">
        <f>IFERROR(VLOOKUP(D21,Fittings!A9:J61,10,FALSE)*$E$11*0.083333333,"")</f>
        <v>0.83333332999999998</v>
      </c>
      <c r="F21" s="25">
        <f t="shared" si="0"/>
        <v>0.25406503963414634</v>
      </c>
      <c r="G21" s="26">
        <f t="shared" si="1"/>
        <v>0.83333332999999998</v>
      </c>
    </row>
    <row r="22" spans="3:9">
      <c r="C22" s="24"/>
      <c r="D22" s="1" t="s">
        <v>30</v>
      </c>
      <c r="E22" s="25" t="str">
        <f>IFERROR(VLOOKUP(D22,Fittings!A10:J62,10,FALSE)*$E$11*0.083333333,"")</f>
        <v/>
      </c>
      <c r="F22" s="25" t="str">
        <f t="shared" si="0"/>
        <v/>
      </c>
      <c r="G22" s="27" t="str">
        <f t="shared" si="1"/>
        <v/>
      </c>
    </row>
    <row r="23" spans="3:9">
      <c r="C23" s="24"/>
      <c r="D23" s="1" t="s">
        <v>30</v>
      </c>
      <c r="E23" s="25" t="str">
        <f>IFERROR(VLOOKUP(D23,Fittings!A11:J63,10,FALSE)*$E$11*0.083333333,"")</f>
        <v/>
      </c>
      <c r="F23" s="25" t="str">
        <f t="shared" si="0"/>
        <v/>
      </c>
      <c r="G23" s="27" t="str">
        <f t="shared" si="1"/>
        <v/>
      </c>
    </row>
    <row r="24" spans="3:9">
      <c r="C24" s="24"/>
      <c r="D24" s="1" t="s">
        <v>30</v>
      </c>
      <c r="E24" s="25" t="str">
        <f>IFERROR(VLOOKUP(D24,Fittings!A12:J64,10,FALSE)*$E$11*0.083333333,"")</f>
        <v/>
      </c>
      <c r="F24" s="25" t="str">
        <f t="shared" si="0"/>
        <v/>
      </c>
      <c r="G24" s="27" t="str">
        <f t="shared" si="1"/>
        <v/>
      </c>
    </row>
    <row r="25" spans="3:9">
      <c r="C25" s="24"/>
      <c r="D25" s="1" t="s">
        <v>30</v>
      </c>
      <c r="E25" s="25" t="str">
        <f>IFERROR(VLOOKUP(D25,Fittings!A13:J65,10,FALSE)*$E$11*0.083333333,"")</f>
        <v/>
      </c>
      <c r="F25" s="25" t="str">
        <f t="shared" si="0"/>
        <v/>
      </c>
      <c r="G25" s="27" t="str">
        <f t="shared" si="1"/>
        <v/>
      </c>
    </row>
    <row r="26" spans="3:9">
      <c r="C26" s="24"/>
      <c r="D26" s="1" t="s">
        <v>30</v>
      </c>
      <c r="E26" s="25" t="str">
        <f>IFERROR(VLOOKUP(D26,Fittings!A14:J66,10,FALSE)*$E$11*0.083333333,"")</f>
        <v/>
      </c>
      <c r="F26" s="25" t="str">
        <f t="shared" si="0"/>
        <v/>
      </c>
      <c r="G26" s="27" t="str">
        <f t="shared" si="1"/>
        <v/>
      </c>
    </row>
    <row r="27" spans="3:9">
      <c r="C27" s="24"/>
      <c r="D27" s="1" t="s">
        <v>30</v>
      </c>
      <c r="E27" s="25" t="str">
        <f>IFERROR(VLOOKUP(D27,Fittings!A15:J67,10,FALSE)*$E$11*0.083333333,"")</f>
        <v/>
      </c>
      <c r="F27" s="25" t="str">
        <f t="shared" si="0"/>
        <v/>
      </c>
      <c r="G27" s="27" t="str">
        <f t="shared" si="1"/>
        <v/>
      </c>
    </row>
    <row r="28" spans="3:9">
      <c r="C28" s="24"/>
      <c r="D28" s="1" t="s">
        <v>30</v>
      </c>
      <c r="E28" s="25" t="str">
        <f>IFERROR(VLOOKUP(D28,Fittings!A16:J68,10,FALSE)*$E$11*0.083333333,"")</f>
        <v/>
      </c>
      <c r="F28" s="25" t="str">
        <f t="shared" si="0"/>
        <v/>
      </c>
      <c r="G28" s="27" t="str">
        <f t="shared" si="1"/>
        <v/>
      </c>
    </row>
    <row r="29" spans="3:9">
      <c r="C29" s="24"/>
      <c r="D29" s="1" t="s">
        <v>30</v>
      </c>
      <c r="E29" s="25" t="str">
        <f>IFERROR(VLOOKUP(D29,Fittings!A17:J69,10,FALSE)*$E$11*0.083333333,"")</f>
        <v/>
      </c>
      <c r="F29" s="25" t="str">
        <f t="shared" si="0"/>
        <v/>
      </c>
      <c r="G29" s="27" t="str">
        <f t="shared" si="1"/>
        <v/>
      </c>
    </row>
    <row r="30" spans="3:9">
      <c r="C30" s="24"/>
      <c r="D30" s="1" t="s">
        <v>30</v>
      </c>
      <c r="E30" s="25" t="str">
        <f>IFERROR(VLOOKUP(D30,Fittings!A18:J70,10,FALSE)*$E$11*0.083333333,"")</f>
        <v/>
      </c>
      <c r="F30" s="25" t="str">
        <f t="shared" si="0"/>
        <v/>
      </c>
      <c r="G30" s="27" t="str">
        <f t="shared" si="1"/>
        <v/>
      </c>
    </row>
    <row r="32" spans="3:9">
      <c r="D32" s="1" t="s">
        <v>31</v>
      </c>
      <c r="E32" s="15">
        <v>30</v>
      </c>
      <c r="F32" s="1" t="s">
        <v>32</v>
      </c>
    </row>
    <row r="33" spans="4:6">
      <c r="D33" s="1" t="s">
        <v>33</v>
      </c>
      <c r="E33" s="17">
        <f>E32+SUM((G16:G30))+E12</f>
        <v>137.91746263440984</v>
      </c>
      <c r="F33" s="1" t="s">
        <v>32</v>
      </c>
    </row>
    <row r="34" spans="4:6">
      <c r="D34" s="1" t="s">
        <v>34</v>
      </c>
      <c r="E34" s="17">
        <f>(E33+E5)*1.1</f>
        <v>225.31020889785086</v>
      </c>
      <c r="F34" s="1" t="s">
        <v>32</v>
      </c>
    </row>
  </sheetData>
  <mergeCells count="1">
    <mergeCell ref="D7:D8"/>
  </mergeCells>
  <pageMargins left="0.75" right="0.75" top="1" bottom="1" header="0.51180555555555596" footer="0.51180555555555596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Fittings!#REF!</xm:f>
          </x14:formula1>
          <xm:sqref>E6</xm:sqref>
        </x14:dataValidation>
        <x14:dataValidation type="list" allowBlank="1" showInputMessage="1" showErrorMessage="1" xr:uid="{00000000-0002-0000-0000-000001000000}">
          <x14:formula1>
            <xm:f>'C-Value'!$A$4:$A$34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Fittings!$A$4:$A$50</xm:f>
          </x14:formula1>
          <xm:sqref>D16:D30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81"/>
  <sheetViews>
    <sheetView topLeftCell="B16" workbookViewId="0">
      <selection activeCell="H44" sqref="H44"/>
    </sheetView>
  </sheetViews>
  <sheetFormatPr defaultColWidth="9.109375" defaultRowHeight="14.4"/>
  <cols>
    <col min="1" max="1" width="60.77734375" customWidth="1"/>
    <col min="2" max="2" width="36.88671875" style="2" customWidth="1"/>
    <col min="3" max="3" width="17.88671875" customWidth="1"/>
    <col min="4" max="4" width="12.88671875"/>
    <col min="5" max="5" width="11.5546875" customWidth="1"/>
    <col min="6" max="6" width="9.5546875" customWidth="1"/>
    <col min="7" max="7" width="10.88671875" customWidth="1"/>
    <col min="8" max="9" width="11" customWidth="1"/>
    <col min="10" max="10" width="11.5546875" customWidth="1"/>
    <col min="11" max="15" width="12.88671875"/>
    <col min="16" max="18" width="11.77734375"/>
    <col min="19" max="38" width="12.88671875"/>
    <col min="39" max="40" width="11.77734375"/>
    <col min="41" max="54" width="12.88671875"/>
  </cols>
  <sheetData>
    <row r="2" spans="1:10" ht="28.8" customHeight="1">
      <c r="A2" s="31" t="s">
        <v>35</v>
      </c>
      <c r="B2" s="31" t="s">
        <v>36</v>
      </c>
      <c r="C2" s="31" t="s">
        <v>37</v>
      </c>
      <c r="D2" s="33" t="s">
        <v>38</v>
      </c>
      <c r="E2" s="30" t="s">
        <v>39</v>
      </c>
      <c r="F2" s="30"/>
      <c r="G2" s="30"/>
      <c r="H2" s="30"/>
      <c r="I2" s="30"/>
      <c r="J2" s="30"/>
    </row>
    <row r="3" spans="1:10" ht="28.05" customHeight="1">
      <c r="A3" s="32"/>
      <c r="B3" s="32"/>
      <c r="C3" s="32"/>
      <c r="D3" s="34"/>
      <c r="E3" s="3" t="s">
        <v>40</v>
      </c>
      <c r="F3" s="4" t="s">
        <v>41</v>
      </c>
      <c r="G3" s="3" t="s">
        <v>42</v>
      </c>
      <c r="H3" s="4" t="s">
        <v>43</v>
      </c>
      <c r="I3" s="4" t="s">
        <v>44</v>
      </c>
      <c r="J3" s="4" t="s">
        <v>45</v>
      </c>
    </row>
    <row r="4" spans="1:10">
      <c r="A4" s="1" t="str">
        <f t="shared" ref="A4:A26" si="0">B4&amp;"- "&amp;C4&amp;" "&amp;" "&amp;D4</f>
        <v>Elbow 90°- Threaded/Screwed  R/D = 1 (Std.)</v>
      </c>
      <c r="B4" s="5" t="s">
        <v>46</v>
      </c>
      <c r="C4" s="1" t="s">
        <v>47</v>
      </c>
      <c r="D4" s="6" t="s">
        <v>48</v>
      </c>
      <c r="E4" s="6">
        <v>35</v>
      </c>
      <c r="F4" s="6">
        <v>30</v>
      </c>
      <c r="G4" s="6">
        <v>30.5</v>
      </c>
      <c r="H4" s="6">
        <v>30</v>
      </c>
      <c r="I4" s="6">
        <v>30</v>
      </c>
      <c r="J4" s="6">
        <f t="shared" ref="J4:J16" si="1">IF(MAX(E4:I4)&lt;&gt;0,MAX(E4:I4),"")</f>
        <v>35</v>
      </c>
    </row>
    <row r="5" spans="1:10">
      <c r="A5" s="1" t="str">
        <f t="shared" si="0"/>
        <v>Elbow 90°- Threaded/Screwed  R/D = 1.5 (LR)</v>
      </c>
      <c r="B5" s="5" t="s">
        <v>46</v>
      </c>
      <c r="C5" s="1" t="s">
        <v>47</v>
      </c>
      <c r="D5" s="6" t="s">
        <v>49</v>
      </c>
      <c r="E5" s="6"/>
      <c r="F5" s="6">
        <v>16</v>
      </c>
      <c r="G5" s="6">
        <v>14</v>
      </c>
      <c r="H5" s="6">
        <v>13</v>
      </c>
      <c r="I5" s="6">
        <v>20</v>
      </c>
      <c r="J5" s="6">
        <f t="shared" si="1"/>
        <v>20</v>
      </c>
    </row>
    <row r="6" spans="1:10">
      <c r="A6" s="1" t="str">
        <f t="shared" si="0"/>
        <v>Elbow 90°- Welded/Flanged  R/D = 1 (Std.)</v>
      </c>
      <c r="B6" s="5" t="s">
        <v>46</v>
      </c>
      <c r="C6" s="1" t="s">
        <v>50</v>
      </c>
      <c r="D6" s="6" t="s">
        <v>48</v>
      </c>
      <c r="E6" s="6"/>
      <c r="F6" s="6">
        <v>20</v>
      </c>
      <c r="G6" s="6"/>
      <c r="H6" s="6"/>
      <c r="I6" s="6"/>
      <c r="J6" s="6">
        <f t="shared" si="1"/>
        <v>20</v>
      </c>
    </row>
    <row r="7" spans="1:10">
      <c r="A7" s="1" t="str">
        <f t="shared" si="0"/>
        <v>Elbow 90°- Welded/Flanged  R/D = 2 (LR)</v>
      </c>
      <c r="B7" s="5" t="s">
        <v>46</v>
      </c>
      <c r="C7" s="1" t="s">
        <v>50</v>
      </c>
      <c r="D7" s="6" t="s">
        <v>51</v>
      </c>
      <c r="E7" s="6"/>
      <c r="F7" s="6">
        <v>17</v>
      </c>
      <c r="G7" s="6"/>
      <c r="H7" s="6"/>
      <c r="I7" s="6"/>
      <c r="J7" s="6">
        <f t="shared" si="1"/>
        <v>17</v>
      </c>
    </row>
    <row r="8" spans="1:10">
      <c r="A8" s="1" t="str">
        <f t="shared" si="0"/>
        <v>Elbow 90°- Welded/Flanged  R/D = 4 (LR)</v>
      </c>
      <c r="B8" s="5" t="s">
        <v>46</v>
      </c>
      <c r="C8" s="1" t="s">
        <v>50</v>
      </c>
      <c r="D8" s="6" t="s">
        <v>52</v>
      </c>
      <c r="E8" s="6"/>
      <c r="F8" s="6">
        <v>14</v>
      </c>
      <c r="G8" s="6"/>
      <c r="H8" s="6"/>
      <c r="I8" s="6"/>
      <c r="J8" s="6">
        <f t="shared" si="1"/>
        <v>14</v>
      </c>
    </row>
    <row r="9" spans="1:10">
      <c r="A9" s="1" t="str">
        <f t="shared" si="0"/>
        <v>Elbow 90°- Welded/Flanged  R/D = 6 (LR)</v>
      </c>
      <c r="B9" s="5" t="s">
        <v>46</v>
      </c>
      <c r="C9" s="1" t="s">
        <v>50</v>
      </c>
      <c r="D9" s="6" t="s">
        <v>53</v>
      </c>
      <c r="E9" s="6"/>
      <c r="F9" s="6">
        <v>12</v>
      </c>
      <c r="G9" s="6"/>
      <c r="H9" s="6"/>
      <c r="I9" s="6"/>
      <c r="J9" s="6">
        <f t="shared" si="1"/>
        <v>12</v>
      </c>
    </row>
    <row r="10" spans="1:10">
      <c r="A10" s="1" t="str">
        <f t="shared" si="0"/>
        <v>Elbow- Mitered 1 weld  90°</v>
      </c>
      <c r="B10" s="6" t="s">
        <v>54</v>
      </c>
      <c r="C10" s="1" t="s">
        <v>55</v>
      </c>
      <c r="D10" s="5" t="s">
        <v>56</v>
      </c>
      <c r="E10" s="6"/>
      <c r="F10" s="6">
        <v>60</v>
      </c>
      <c r="G10" s="6"/>
      <c r="H10" s="6"/>
      <c r="I10" s="6">
        <v>58</v>
      </c>
      <c r="J10" s="6">
        <f t="shared" si="1"/>
        <v>60</v>
      </c>
    </row>
    <row r="11" spans="1:10">
      <c r="A11" s="1" t="str">
        <f t="shared" si="0"/>
        <v>Elbow- Mitered 2 welds  45°</v>
      </c>
      <c r="B11" s="6" t="s">
        <v>54</v>
      </c>
      <c r="C11" s="1" t="s">
        <v>57</v>
      </c>
      <c r="D11" s="7" t="s">
        <v>58</v>
      </c>
      <c r="E11" s="6"/>
      <c r="F11" s="6">
        <v>15</v>
      </c>
      <c r="G11" s="6"/>
      <c r="H11" s="6"/>
      <c r="I11" s="6"/>
      <c r="J11" s="6">
        <f t="shared" si="1"/>
        <v>15</v>
      </c>
    </row>
    <row r="12" spans="1:10">
      <c r="A12" s="1" t="str">
        <f t="shared" si="0"/>
        <v>Elbow- Mitered 3 welds  30°</v>
      </c>
      <c r="B12" s="6" t="s">
        <v>54</v>
      </c>
      <c r="C12" s="1" t="s">
        <v>59</v>
      </c>
      <c r="D12" s="7" t="s">
        <v>60</v>
      </c>
      <c r="E12" s="6"/>
      <c r="F12" s="6">
        <v>8</v>
      </c>
      <c r="G12" s="6"/>
      <c r="H12" s="6"/>
      <c r="I12" s="6"/>
      <c r="J12" s="6">
        <f t="shared" si="1"/>
        <v>8</v>
      </c>
    </row>
    <row r="13" spans="1:10" ht="78" customHeight="1">
      <c r="A13" s="1" t="str">
        <f t="shared" si="0"/>
        <v>Elbow- Street Elbow 
(Male to Female)  90°</v>
      </c>
      <c r="B13" s="6" t="s">
        <v>54</v>
      </c>
      <c r="C13" s="8" t="s">
        <v>61</v>
      </c>
      <c r="D13" s="5" t="s">
        <v>56</v>
      </c>
      <c r="E13" s="6"/>
      <c r="F13" s="6"/>
      <c r="G13" s="6"/>
      <c r="H13" s="6"/>
      <c r="I13" s="6">
        <v>50</v>
      </c>
      <c r="J13" s="6">
        <f t="shared" si="1"/>
        <v>50</v>
      </c>
    </row>
    <row r="14" spans="1:10" ht="28.8">
      <c r="A14" s="1" t="str">
        <f t="shared" si="0"/>
        <v>Elbow- Street Elbow 
(Male to Female)  45°</v>
      </c>
      <c r="B14" s="6" t="s">
        <v>54</v>
      </c>
      <c r="C14" s="9" t="s">
        <v>61</v>
      </c>
      <c r="D14" s="7" t="s">
        <v>58</v>
      </c>
      <c r="E14" s="6"/>
      <c r="F14" s="6"/>
      <c r="G14" s="6"/>
      <c r="H14" s="6"/>
      <c r="I14" s="6">
        <v>26</v>
      </c>
      <c r="J14" s="6">
        <f t="shared" si="1"/>
        <v>26</v>
      </c>
    </row>
    <row r="15" spans="1:10">
      <c r="A15" s="1" t="str">
        <f t="shared" si="0"/>
        <v>Elbow 45°- Threaded/Screwed  R/D = 1 (STD)</v>
      </c>
      <c r="B15" s="6" t="s">
        <v>62</v>
      </c>
      <c r="C15" s="1" t="s">
        <v>47</v>
      </c>
      <c r="D15" s="6" t="s">
        <v>63</v>
      </c>
      <c r="E15" s="6">
        <v>17</v>
      </c>
      <c r="F15" s="6"/>
      <c r="G15" s="6">
        <v>16</v>
      </c>
      <c r="H15" s="6">
        <v>16</v>
      </c>
      <c r="I15" s="6">
        <v>16</v>
      </c>
      <c r="J15" s="6">
        <f t="shared" si="1"/>
        <v>17</v>
      </c>
    </row>
    <row r="16" spans="1:10">
      <c r="A16" s="1" t="str">
        <f t="shared" si="0"/>
        <v>Elbow 45°- Threaded/Screwed  R/D = 1.5 (LR)</v>
      </c>
      <c r="B16" s="6" t="s">
        <v>62</v>
      </c>
      <c r="C16" s="1" t="s">
        <v>47</v>
      </c>
      <c r="D16" s="6" t="s">
        <v>49</v>
      </c>
      <c r="E16" s="6"/>
      <c r="F16" s="6"/>
      <c r="G16" s="6"/>
      <c r="H16" s="6">
        <v>10</v>
      </c>
      <c r="I16" s="6"/>
      <c r="J16" s="6">
        <f t="shared" si="1"/>
        <v>10</v>
      </c>
    </row>
    <row r="17" spans="1:10">
      <c r="A17" s="1" t="str">
        <f t="shared" si="0"/>
        <v>Elbow 45°- Welded/Flanged  R/D = 1 (STD)</v>
      </c>
      <c r="B17" s="6" t="s">
        <v>62</v>
      </c>
      <c r="C17" s="1" t="s">
        <v>50</v>
      </c>
      <c r="D17" s="6" t="s">
        <v>63</v>
      </c>
      <c r="E17" s="6"/>
      <c r="F17" s="6"/>
      <c r="G17" s="6"/>
      <c r="H17" s="6"/>
      <c r="I17" s="6"/>
      <c r="J17" s="12">
        <f>J6/2</f>
        <v>10</v>
      </c>
    </row>
    <row r="18" spans="1:10">
      <c r="A18" s="1" t="str">
        <f t="shared" si="0"/>
        <v>Elbow 45°- Welded/Flanged  R/D = 2 (LR)</v>
      </c>
      <c r="B18" s="6" t="s">
        <v>62</v>
      </c>
      <c r="C18" s="1" t="s">
        <v>50</v>
      </c>
      <c r="D18" s="6" t="s">
        <v>51</v>
      </c>
      <c r="E18" s="6"/>
      <c r="F18" s="6"/>
      <c r="G18" s="6"/>
      <c r="H18" s="6"/>
      <c r="I18" s="6"/>
      <c r="J18" s="12">
        <f>J7/2</f>
        <v>8.5</v>
      </c>
    </row>
    <row r="19" spans="1:10">
      <c r="A19" s="1" t="str">
        <f t="shared" si="0"/>
        <v>Elbow 45°- Welded/Flanged  R/D = 4 (LR)</v>
      </c>
      <c r="B19" s="6" t="s">
        <v>62</v>
      </c>
      <c r="C19" s="1" t="s">
        <v>50</v>
      </c>
      <c r="D19" s="6" t="s">
        <v>52</v>
      </c>
      <c r="E19" s="6"/>
      <c r="F19" s="6"/>
      <c r="G19" s="6"/>
      <c r="H19" s="6"/>
      <c r="I19" s="6"/>
      <c r="J19" s="12">
        <f>J8/2</f>
        <v>7</v>
      </c>
    </row>
    <row r="20" spans="1:10">
      <c r="A20" s="1" t="str">
        <f t="shared" si="0"/>
        <v>Elbow 45°- Welded/Flanged  R/D = 6 (LR)</v>
      </c>
      <c r="B20" s="6" t="s">
        <v>62</v>
      </c>
      <c r="C20" s="1" t="s">
        <v>50</v>
      </c>
      <c r="D20" s="6" t="s">
        <v>53</v>
      </c>
      <c r="E20" s="6"/>
      <c r="F20" s="6"/>
      <c r="G20" s="6"/>
      <c r="H20" s="6"/>
      <c r="I20" s="6"/>
      <c r="J20" s="12">
        <f>J9/2</f>
        <v>6</v>
      </c>
    </row>
    <row r="21" spans="1:10">
      <c r="A21" s="1" t="str">
        <f t="shared" si="0"/>
        <v xml:space="preserve">Elbow 45°- Mitered 1 weld  </v>
      </c>
      <c r="B21" s="6" t="s">
        <v>62</v>
      </c>
      <c r="C21" s="1" t="s">
        <v>55</v>
      </c>
      <c r="D21" s="1"/>
      <c r="E21" s="6"/>
      <c r="F21" s="6">
        <v>15</v>
      </c>
      <c r="G21" s="6"/>
      <c r="H21" s="6"/>
      <c r="I21" s="6">
        <v>15</v>
      </c>
      <c r="J21" s="12">
        <f>IF(MAX(E21:I21)&lt;&gt;0,MAX(E21:I21),"")</f>
        <v>15</v>
      </c>
    </row>
    <row r="22" spans="1:10">
      <c r="A22" s="1" t="str">
        <f t="shared" si="0"/>
        <v xml:space="preserve">Elbow 45°- Mitered 2 welds  </v>
      </c>
      <c r="B22" s="6" t="s">
        <v>62</v>
      </c>
      <c r="C22" s="1" t="s">
        <v>57</v>
      </c>
      <c r="D22" s="1"/>
      <c r="E22" s="6"/>
      <c r="F22" s="6">
        <v>6</v>
      </c>
      <c r="G22" s="6"/>
      <c r="H22" s="6"/>
      <c r="I22" s="6"/>
      <c r="J22" s="12">
        <f>IF(MAX(E22:I22)&lt;&gt;0,MAX(E22:I22),"")</f>
        <v>6</v>
      </c>
    </row>
    <row r="23" spans="1:10">
      <c r="A23" s="1" t="str">
        <f t="shared" si="0"/>
        <v xml:space="preserve">Elbow 45°- Mitered 3 welds  </v>
      </c>
      <c r="B23" s="6" t="s">
        <v>62</v>
      </c>
      <c r="C23" s="1" t="s">
        <v>59</v>
      </c>
      <c r="D23" s="1"/>
      <c r="E23" s="6"/>
      <c r="F23" s="6"/>
      <c r="G23" s="6"/>
      <c r="H23" s="6"/>
      <c r="I23" s="6"/>
      <c r="J23" s="12">
        <f>J12/2</f>
        <v>4</v>
      </c>
    </row>
    <row r="24" spans="1:10" ht="57.6">
      <c r="A24" s="1" t="str">
        <f t="shared" si="0"/>
        <v xml:space="preserve">Tee- T-Through branch
(Main-main Converge/Main-main Diverge)  </v>
      </c>
      <c r="B24" s="6" t="s">
        <v>64</v>
      </c>
      <c r="C24" s="9" t="s">
        <v>65</v>
      </c>
      <c r="D24" s="1"/>
      <c r="E24" s="6"/>
      <c r="F24" s="6">
        <v>60</v>
      </c>
      <c r="G24" s="6">
        <v>60</v>
      </c>
      <c r="H24" s="6">
        <v>60</v>
      </c>
      <c r="I24" s="6">
        <v>60</v>
      </c>
      <c r="J24" s="6">
        <f>IF(MAX(E24:I24)&lt;&gt;0,MAX(E24:I24),"")</f>
        <v>60</v>
      </c>
    </row>
    <row r="25" spans="1:10" ht="43.2">
      <c r="A25" s="1" t="str">
        <f t="shared" si="0"/>
        <v xml:space="preserve">Tee- T-Through run (Main-branch Converge/Diverge)  </v>
      </c>
      <c r="B25" s="6" t="s">
        <v>64</v>
      </c>
      <c r="C25" s="9" t="s">
        <v>66</v>
      </c>
      <c r="D25" s="1"/>
      <c r="E25" s="6"/>
      <c r="F25" s="6">
        <v>20</v>
      </c>
      <c r="G25" s="6"/>
      <c r="H25" s="6">
        <v>10</v>
      </c>
      <c r="I25" s="6">
        <v>20</v>
      </c>
      <c r="J25" s="6">
        <f>IF(MAX(E25:I25)&lt;&gt;0,MAX(E25:I25),"")</f>
        <v>20</v>
      </c>
    </row>
    <row r="26" spans="1:10" ht="28.8">
      <c r="A26" s="1" t="str">
        <f t="shared" si="0"/>
        <v xml:space="preserve">Tee- T-Through as an elbow (Capped)  </v>
      </c>
      <c r="B26" s="6" t="s">
        <v>64</v>
      </c>
      <c r="C26" s="9" t="s">
        <v>67</v>
      </c>
      <c r="D26" s="1"/>
      <c r="E26" s="6"/>
      <c r="F26" s="6">
        <v>20</v>
      </c>
      <c r="G26" s="6"/>
      <c r="H26" s="6"/>
      <c r="I26" s="6"/>
      <c r="J26" s="6">
        <f>IF(MAX(E26:I26)&lt;&gt;0,MAX(E26:I26),"")</f>
        <v>20</v>
      </c>
    </row>
    <row r="27" spans="1:10">
      <c r="A27" s="1" t="str">
        <f t="shared" ref="A27:A50" si="2">B27&amp;" "&amp;C27&amp;" "&amp;" "&amp;D27</f>
        <v xml:space="preserve">Gate Valve (Full Open/Straight Way)   </v>
      </c>
      <c r="B27" s="6" t="s">
        <v>68</v>
      </c>
      <c r="C27" s="1"/>
      <c r="D27" s="1"/>
      <c r="E27" s="6"/>
      <c r="F27" s="6">
        <v>8</v>
      </c>
      <c r="G27" s="6">
        <v>8</v>
      </c>
      <c r="H27" s="6">
        <v>8</v>
      </c>
      <c r="I27" s="6">
        <v>13</v>
      </c>
      <c r="J27" s="6">
        <f>IF(MAX(E27:I27)&lt;&gt;0,MAX(E27:I27),"")</f>
        <v>13</v>
      </c>
    </row>
    <row r="28" spans="1:10">
      <c r="A28" s="1" t="str">
        <f t="shared" si="2"/>
        <v xml:space="preserve">Gate Valve (Half Open - Not recommended)   </v>
      </c>
      <c r="B28" s="6" t="s">
        <v>69</v>
      </c>
      <c r="C28" s="1"/>
      <c r="D28" s="1"/>
      <c r="E28" s="6"/>
      <c r="F28" s="6"/>
      <c r="G28" s="6"/>
      <c r="H28" s="6"/>
      <c r="I28" s="6">
        <v>260</v>
      </c>
      <c r="J28" s="6">
        <f t="shared" ref="J28:J44" si="3">IF(MAX(E28:I28)&lt;&gt;0,MAX(E28:I28),"")</f>
        <v>260</v>
      </c>
    </row>
    <row r="29" spans="1:10">
      <c r="A29" s="1" t="str">
        <f t="shared" si="2"/>
        <v xml:space="preserve">Gate Valve (1/4 Open - Not recommended)   </v>
      </c>
      <c r="B29" s="6" t="s">
        <v>70</v>
      </c>
      <c r="C29" s="1"/>
      <c r="D29" s="1"/>
      <c r="E29" s="6"/>
      <c r="F29" s="6"/>
      <c r="G29" s="6"/>
      <c r="H29" s="6"/>
      <c r="I29" s="6">
        <v>900</v>
      </c>
      <c r="J29" s="6">
        <f t="shared" si="3"/>
        <v>900</v>
      </c>
    </row>
    <row r="30" spans="1:10" ht="88.2" customHeight="1">
      <c r="A30" s="1" t="str">
        <f t="shared" si="2"/>
        <v xml:space="preserve">Alarm/Check Valve (Swing Type)
   </v>
      </c>
      <c r="B30" s="10" t="s">
        <v>71</v>
      </c>
      <c r="C30" s="1"/>
      <c r="D30" s="1"/>
      <c r="E30" s="6"/>
      <c r="F30" s="6">
        <v>100</v>
      </c>
      <c r="G30" s="6">
        <v>50</v>
      </c>
      <c r="H30" s="6"/>
      <c r="I30" s="6">
        <v>50</v>
      </c>
      <c r="J30" s="6">
        <f t="shared" si="3"/>
        <v>100</v>
      </c>
    </row>
    <row r="31" spans="1:10">
      <c r="A31" s="1" t="str">
        <f t="shared" si="2"/>
        <v xml:space="preserve">Alarm/Check Valve (Mushroom Type)   </v>
      </c>
      <c r="B31" s="6" t="s">
        <v>72</v>
      </c>
      <c r="C31" s="1"/>
      <c r="D31" s="1"/>
      <c r="E31" s="6"/>
      <c r="F31" s="6"/>
      <c r="G31" s="6">
        <v>250</v>
      </c>
      <c r="H31" s="6"/>
      <c r="I31" s="6"/>
      <c r="J31" s="6">
        <f t="shared" si="3"/>
        <v>250</v>
      </c>
    </row>
    <row r="32" spans="1:10" ht="82.8" customHeight="1">
      <c r="A32" s="1" t="str">
        <f t="shared" si="2"/>
        <v xml:space="preserve">Lift Check Valve
   </v>
      </c>
      <c r="B32" s="10" t="s">
        <v>73</v>
      </c>
      <c r="C32" s="1"/>
      <c r="D32" s="1"/>
      <c r="E32" s="6"/>
      <c r="F32" s="6">
        <v>600</v>
      </c>
      <c r="G32" s="6"/>
      <c r="H32" s="6"/>
      <c r="I32" s="6"/>
      <c r="J32" s="6">
        <f t="shared" si="3"/>
        <v>600</v>
      </c>
    </row>
    <row r="33" spans="1:10">
      <c r="A33" s="1" t="str">
        <f t="shared" si="2"/>
        <v xml:space="preserve">Butterfly Valve   </v>
      </c>
      <c r="B33" s="6" t="s">
        <v>74</v>
      </c>
      <c r="C33" s="1"/>
      <c r="D33" s="1"/>
      <c r="E33" s="6"/>
      <c r="F33" s="6"/>
      <c r="G33" s="6">
        <v>45</v>
      </c>
      <c r="H33" s="6"/>
      <c r="I33" s="6">
        <v>40</v>
      </c>
      <c r="J33" s="6">
        <f t="shared" si="3"/>
        <v>45</v>
      </c>
    </row>
    <row r="34" spans="1:10">
      <c r="A34" s="1" t="str">
        <f t="shared" si="2"/>
        <v xml:space="preserve">Globe Valve (Full Valve)   </v>
      </c>
      <c r="B34" s="6" t="s">
        <v>75</v>
      </c>
      <c r="C34" s="1"/>
      <c r="D34" s="1"/>
      <c r="E34" s="6"/>
      <c r="F34" s="6">
        <v>340</v>
      </c>
      <c r="G34" s="6">
        <v>330</v>
      </c>
      <c r="H34" s="6">
        <v>320</v>
      </c>
      <c r="I34" s="6">
        <v>340</v>
      </c>
      <c r="J34" s="6">
        <f t="shared" si="3"/>
        <v>340</v>
      </c>
    </row>
    <row r="35" spans="1:10">
      <c r="A35" s="1" t="str">
        <f t="shared" si="2"/>
        <v xml:space="preserve">Globe Valve (Y Pattern 60 degrees)   </v>
      </c>
      <c r="B35" s="6" t="s">
        <v>76</v>
      </c>
      <c r="C35" s="1"/>
      <c r="D35" s="1"/>
      <c r="E35" s="6"/>
      <c r="F35" s="6"/>
      <c r="G35" s="6"/>
      <c r="H35" s="6"/>
      <c r="I35" s="6">
        <v>175</v>
      </c>
      <c r="J35" s="6">
        <f t="shared" si="3"/>
        <v>175</v>
      </c>
    </row>
    <row r="36" spans="1:10">
      <c r="A36" s="1" t="str">
        <f t="shared" si="2"/>
        <v xml:space="preserve">Globe Valve (Y Pattern 45 degrees)   </v>
      </c>
      <c r="B36" s="6" t="s">
        <v>77</v>
      </c>
      <c r="C36" s="1"/>
      <c r="D36" s="1"/>
      <c r="E36" s="6"/>
      <c r="F36" s="6"/>
      <c r="G36" s="6"/>
      <c r="H36" s="6"/>
      <c r="I36" s="6">
        <v>145</v>
      </c>
      <c r="J36" s="6">
        <f t="shared" si="3"/>
        <v>145</v>
      </c>
    </row>
    <row r="37" spans="1:10">
      <c r="A37" s="1" t="str">
        <f t="shared" si="2"/>
        <v xml:space="preserve">Ball Valve (Full Bore)   </v>
      </c>
      <c r="B37" s="6" t="s">
        <v>78</v>
      </c>
      <c r="C37" s="1"/>
      <c r="D37" s="1"/>
      <c r="E37" s="6"/>
      <c r="F37" s="6">
        <v>3</v>
      </c>
      <c r="G37" s="6"/>
      <c r="H37" s="6">
        <v>3</v>
      </c>
      <c r="I37" s="6"/>
      <c r="J37" s="6">
        <f t="shared" si="3"/>
        <v>3</v>
      </c>
    </row>
    <row r="38" spans="1:10">
      <c r="A38" s="1" t="str">
        <f t="shared" si="2"/>
        <v xml:space="preserve">Ball Valve (Reduced Bore)   </v>
      </c>
      <c r="B38" s="6" t="s">
        <v>79</v>
      </c>
      <c r="C38" s="1"/>
      <c r="D38" s="1"/>
      <c r="E38" s="6"/>
      <c r="F38" s="6"/>
      <c r="G38" s="6"/>
      <c r="H38" s="6">
        <v>25</v>
      </c>
      <c r="I38" s="6"/>
      <c r="J38" s="6">
        <f t="shared" si="3"/>
        <v>25</v>
      </c>
    </row>
    <row r="39" spans="1:10">
      <c r="A39" s="1" t="str">
        <f t="shared" si="2"/>
        <v xml:space="preserve">Plug valve (Branch Flow)   </v>
      </c>
      <c r="B39" s="6" t="s">
        <v>80</v>
      </c>
      <c r="C39" s="1"/>
      <c r="D39" s="1"/>
      <c r="E39" s="6"/>
      <c r="F39" s="6">
        <v>90</v>
      </c>
      <c r="G39" s="6"/>
      <c r="H39" s="6"/>
      <c r="I39" s="6"/>
      <c r="J39" s="6">
        <f t="shared" si="3"/>
        <v>90</v>
      </c>
    </row>
    <row r="40" spans="1:10">
      <c r="A40" s="1" t="str">
        <f t="shared" si="2"/>
        <v xml:space="preserve">Plug valve (Flow through)   </v>
      </c>
      <c r="B40" s="6" t="s">
        <v>81</v>
      </c>
      <c r="C40" s="1"/>
      <c r="D40" s="1"/>
      <c r="E40" s="6"/>
      <c r="F40" s="6">
        <v>18</v>
      </c>
      <c r="G40" s="6"/>
      <c r="H40" s="6"/>
      <c r="I40" s="6"/>
      <c r="J40" s="6">
        <f t="shared" si="3"/>
        <v>18</v>
      </c>
    </row>
    <row r="41" spans="1:10" ht="76.05" customHeight="1">
      <c r="A41" s="1" t="str">
        <f t="shared" si="2"/>
        <v xml:space="preserve">Plug valve (Three Way Flow Through)   </v>
      </c>
      <c r="B41" s="11" t="s">
        <v>82</v>
      </c>
      <c r="C41" s="1"/>
      <c r="D41" s="1"/>
      <c r="E41" s="6"/>
      <c r="F41" s="6">
        <v>30</v>
      </c>
      <c r="G41" s="6"/>
      <c r="H41" s="6"/>
      <c r="I41" s="6"/>
      <c r="J41" s="6">
        <f t="shared" si="3"/>
        <v>30</v>
      </c>
    </row>
    <row r="42" spans="1:10">
      <c r="A42" s="1" t="str">
        <f t="shared" si="2"/>
        <v xml:space="preserve">Hose Coupling   </v>
      </c>
      <c r="B42" s="6" t="s">
        <v>83</v>
      </c>
      <c r="C42" s="1"/>
      <c r="D42" s="1"/>
      <c r="E42" s="6"/>
      <c r="F42" s="6">
        <v>5</v>
      </c>
      <c r="G42" s="6"/>
      <c r="H42" s="6"/>
      <c r="I42" s="6"/>
      <c r="J42" s="6">
        <f t="shared" si="3"/>
        <v>5</v>
      </c>
    </row>
    <row r="43" spans="1:10">
      <c r="A43" s="1" t="str">
        <f t="shared" si="2"/>
        <v xml:space="preserve">Angle valve (45 degree)   </v>
      </c>
      <c r="B43" s="6" t="s">
        <v>84</v>
      </c>
      <c r="C43" s="1"/>
      <c r="D43" s="1"/>
      <c r="E43" s="6"/>
      <c r="F43" s="6">
        <v>55</v>
      </c>
      <c r="G43" s="6"/>
      <c r="H43" s="6"/>
      <c r="I43" s="6"/>
      <c r="J43" s="6">
        <f t="shared" si="3"/>
        <v>55</v>
      </c>
    </row>
    <row r="44" spans="1:10">
      <c r="A44" s="1" t="str">
        <f t="shared" si="2"/>
        <v xml:space="preserve">Angle valve (90 degree)   </v>
      </c>
      <c r="B44" s="6" t="s">
        <v>85</v>
      </c>
      <c r="C44" s="1"/>
      <c r="D44" s="1"/>
      <c r="E44" s="6"/>
      <c r="F44" s="6">
        <v>150</v>
      </c>
      <c r="G44" s="6"/>
      <c r="H44" s="6"/>
      <c r="I44" s="6">
        <v>145</v>
      </c>
      <c r="J44" s="6">
        <f t="shared" si="3"/>
        <v>150</v>
      </c>
    </row>
    <row r="45" spans="1:10">
      <c r="A45" s="1" t="str">
        <f t="shared" si="2"/>
        <v xml:space="preserve">Cock valve (Straight)   </v>
      </c>
      <c r="B45" s="6" t="s">
        <v>86</v>
      </c>
      <c r="C45" s="1"/>
      <c r="D45" s="1"/>
      <c r="E45" s="6"/>
      <c r="F45" s="6"/>
      <c r="G45" s="6"/>
      <c r="H45" s="6"/>
      <c r="I45" s="6">
        <v>18</v>
      </c>
      <c r="J45" s="6">
        <f t="shared" ref="J45:J50" si="4">IF(MAX(E45:I45)&lt;&gt;0,MAX(E45:I45),"")</f>
        <v>18</v>
      </c>
    </row>
    <row r="46" spans="1:10">
      <c r="A46" s="1" t="str">
        <f t="shared" si="2"/>
        <v xml:space="preserve">Cock valve (3-way straight flow)   </v>
      </c>
      <c r="B46" s="6" t="s">
        <v>87</v>
      </c>
      <c r="C46" s="1"/>
      <c r="D46" s="1"/>
      <c r="E46" s="6"/>
      <c r="F46" s="6"/>
      <c r="G46" s="6"/>
      <c r="H46" s="6"/>
      <c r="I46" s="6">
        <v>44</v>
      </c>
      <c r="J46" s="6">
        <f t="shared" si="4"/>
        <v>44</v>
      </c>
    </row>
    <row r="47" spans="1:10">
      <c r="A47" s="1" t="str">
        <f t="shared" si="2"/>
        <v xml:space="preserve">Cock valve (3-way branch)   </v>
      </c>
      <c r="B47" s="6" t="s">
        <v>88</v>
      </c>
      <c r="C47" s="1"/>
      <c r="D47" s="1"/>
      <c r="E47" s="6"/>
      <c r="F47" s="6"/>
      <c r="G47" s="6"/>
      <c r="H47" s="6"/>
      <c r="I47" s="6">
        <v>140</v>
      </c>
      <c r="J47" s="6">
        <f t="shared" si="4"/>
        <v>140</v>
      </c>
    </row>
    <row r="48" spans="1:10" ht="99" customHeight="1">
      <c r="A48" s="1" t="str">
        <f t="shared" si="2"/>
        <v xml:space="preserve">Foot valve (Strainer &amp; poppet)   </v>
      </c>
      <c r="B48" s="11" t="s">
        <v>89</v>
      </c>
      <c r="C48" s="1"/>
      <c r="D48" s="1"/>
      <c r="E48" s="6"/>
      <c r="F48" s="6"/>
      <c r="G48" s="6"/>
      <c r="H48" s="6"/>
      <c r="I48" s="6">
        <v>420</v>
      </c>
      <c r="J48" s="6">
        <f t="shared" si="4"/>
        <v>420</v>
      </c>
    </row>
    <row r="49" spans="1:10">
      <c r="A49" s="1" t="str">
        <f t="shared" si="2"/>
        <v xml:space="preserve">Foot valve (Leather hinged)   </v>
      </c>
      <c r="B49" s="6" t="s">
        <v>90</v>
      </c>
      <c r="C49" s="1"/>
      <c r="D49" s="1"/>
      <c r="E49" s="6"/>
      <c r="F49" s="6"/>
      <c r="G49" s="6"/>
      <c r="H49" s="6"/>
      <c r="I49" s="6">
        <v>75</v>
      </c>
      <c r="J49" s="6">
        <f t="shared" si="4"/>
        <v>75</v>
      </c>
    </row>
    <row r="50" spans="1:10" ht="85.05" customHeight="1">
      <c r="A50" s="1" t="str">
        <f t="shared" si="2"/>
        <v xml:space="preserve">Return Bend   </v>
      </c>
      <c r="B50" s="11" t="s">
        <v>91</v>
      </c>
      <c r="C50" s="1"/>
      <c r="D50" s="1"/>
      <c r="E50" s="6"/>
      <c r="F50" s="6"/>
      <c r="G50" s="6"/>
      <c r="H50" s="6"/>
      <c r="I50" s="6">
        <v>50</v>
      </c>
      <c r="J50" s="6">
        <f t="shared" si="4"/>
        <v>50</v>
      </c>
    </row>
    <row r="79" spans="3:3">
      <c r="C79" s="13"/>
    </row>
    <row r="81" spans="3:3">
      <c r="C81" s="13"/>
    </row>
  </sheetData>
  <mergeCells count="5">
    <mergeCell ref="E2:J2"/>
    <mergeCell ref="A2:A3"/>
    <mergeCell ref="B2:B3"/>
    <mergeCell ref="C2:C3"/>
    <mergeCell ref="D2:D3"/>
  </mergeCells>
  <pageMargins left="0.25" right="0.25" top="0.75" bottom="0.75" header="0.3" footer="0.3"/>
  <pageSetup paperSize="9" scale="5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B9" sqref="B9"/>
    </sheetView>
  </sheetViews>
  <sheetFormatPr defaultColWidth="9.109375" defaultRowHeight="14.4"/>
  <cols>
    <col min="1" max="1" width="47.21875" customWidth="1"/>
  </cols>
  <sheetData>
    <row r="1" spans="1:2">
      <c r="A1" t="s">
        <v>92</v>
      </c>
    </row>
    <row r="3" spans="1:2">
      <c r="A3" s="1" t="s">
        <v>5</v>
      </c>
      <c r="B3" s="1" t="s">
        <v>93</v>
      </c>
    </row>
    <row r="4" spans="1:2">
      <c r="A4" s="1" t="s">
        <v>94</v>
      </c>
      <c r="B4" s="1">
        <v>130</v>
      </c>
    </row>
    <row r="5" spans="1:2">
      <c r="A5" s="1" t="s">
        <v>11</v>
      </c>
      <c r="B5" s="1">
        <v>100</v>
      </c>
    </row>
    <row r="6" spans="1:2">
      <c r="A6" s="1" t="s">
        <v>95</v>
      </c>
      <c r="B6" s="1">
        <v>130</v>
      </c>
    </row>
    <row r="7" spans="1:2">
      <c r="A7" s="1" t="s">
        <v>96</v>
      </c>
      <c r="B7" s="1">
        <v>130</v>
      </c>
    </row>
    <row r="8" spans="1:2">
      <c r="A8" s="1" t="s">
        <v>97</v>
      </c>
      <c r="B8" s="1">
        <v>100</v>
      </c>
    </row>
    <row r="9" spans="1:2">
      <c r="A9" s="1" t="s">
        <v>6</v>
      </c>
      <c r="B9" s="1">
        <v>110</v>
      </c>
    </row>
    <row r="10" spans="1:2">
      <c r="A10" s="1" t="s">
        <v>98</v>
      </c>
      <c r="B10" s="1">
        <v>130</v>
      </c>
    </row>
    <row r="11" spans="1:2">
      <c r="A11" s="1" t="s">
        <v>99</v>
      </c>
      <c r="B11" s="1">
        <v>120</v>
      </c>
    </row>
    <row r="12" spans="1:2">
      <c r="A12" s="1" t="s">
        <v>100</v>
      </c>
      <c r="B12" s="1">
        <v>130</v>
      </c>
    </row>
    <row r="13" spans="1:2">
      <c r="A13" s="1" t="s">
        <v>101</v>
      </c>
      <c r="B13" s="1">
        <v>120</v>
      </c>
    </row>
    <row r="14" spans="1:2">
      <c r="A14" s="1" t="s">
        <v>102</v>
      </c>
      <c r="B14" s="1">
        <v>140</v>
      </c>
    </row>
    <row r="15" spans="1:2">
      <c r="A15" s="1" t="s">
        <v>103</v>
      </c>
      <c r="B15" s="1">
        <v>100</v>
      </c>
    </row>
    <row r="16" spans="1:2">
      <c r="A16" s="1" t="s">
        <v>104</v>
      </c>
      <c r="B16" s="1">
        <v>60</v>
      </c>
    </row>
    <row r="17" spans="1:2">
      <c r="A17" s="1" t="s">
        <v>105</v>
      </c>
      <c r="B17" s="1">
        <v>140</v>
      </c>
    </row>
    <row r="18" spans="1:2">
      <c r="A18" s="1" t="s">
        <v>106</v>
      </c>
      <c r="B18" s="1">
        <v>130</v>
      </c>
    </row>
    <row r="19" spans="1:2">
      <c r="A19" s="1" t="s">
        <v>107</v>
      </c>
      <c r="B19" s="1">
        <v>130</v>
      </c>
    </row>
    <row r="20" spans="1:2">
      <c r="A20" s="1" t="s">
        <v>108</v>
      </c>
      <c r="B20" s="1">
        <v>130</v>
      </c>
    </row>
    <row r="21" spans="1:2">
      <c r="A21" s="1" t="s">
        <v>109</v>
      </c>
      <c r="B21" s="1">
        <v>130</v>
      </c>
    </row>
    <row r="22" spans="1:2">
      <c r="A22" s="1" t="s">
        <v>110</v>
      </c>
      <c r="B22" s="1">
        <v>60</v>
      </c>
    </row>
    <row r="23" spans="1:2">
      <c r="A23" s="1" t="s">
        <v>111</v>
      </c>
      <c r="B23" s="1">
        <v>140</v>
      </c>
    </row>
    <row r="24" spans="1:2">
      <c r="A24" s="1" t="s">
        <v>112</v>
      </c>
      <c r="B24" s="1">
        <v>130</v>
      </c>
    </row>
    <row r="25" spans="1:2">
      <c r="A25" s="1" t="s">
        <v>113</v>
      </c>
      <c r="B25" s="1">
        <v>150</v>
      </c>
    </row>
    <row r="26" spans="1:2">
      <c r="A26" s="1" t="s">
        <v>114</v>
      </c>
      <c r="B26" s="1">
        <v>130</v>
      </c>
    </row>
    <row r="27" spans="1:2">
      <c r="A27" s="1" t="s">
        <v>115</v>
      </c>
      <c r="B27" s="1">
        <v>140</v>
      </c>
    </row>
    <row r="28" spans="1:2">
      <c r="A28" s="1" t="s">
        <v>116</v>
      </c>
      <c r="B28" s="1">
        <v>150</v>
      </c>
    </row>
    <row r="29" spans="1:2">
      <c r="A29" s="1" t="s">
        <v>117</v>
      </c>
      <c r="B29" s="1">
        <v>130</v>
      </c>
    </row>
    <row r="30" spans="1:2">
      <c r="A30" s="1" t="s">
        <v>118</v>
      </c>
      <c r="B30" s="1">
        <v>100</v>
      </c>
    </row>
    <row r="31" spans="1:2">
      <c r="A31" s="1" t="s">
        <v>119</v>
      </c>
      <c r="B31" s="1">
        <v>110</v>
      </c>
    </row>
    <row r="32" spans="1:2">
      <c r="A32" s="1" t="s">
        <v>120</v>
      </c>
      <c r="B32" s="1">
        <v>110</v>
      </c>
    </row>
    <row r="33" spans="1:2">
      <c r="A33" s="1" t="s">
        <v>121</v>
      </c>
      <c r="B33" s="1">
        <v>110</v>
      </c>
    </row>
    <row r="34" spans="1:2">
      <c r="A34" s="1" t="s">
        <v>122</v>
      </c>
      <c r="B34" s="1">
        <v>130</v>
      </c>
    </row>
  </sheetData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Fittings</vt:lpstr>
      <vt:lpstr>C-Value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2021-10-30T11:26:33Z</dcterms:created>
  <dcterms:modified xsi:type="dcterms:W3CDTF">2021-10-30T11:26:45Z</dcterms:modified>
</cp:coreProperties>
</file>